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updateLinks="never" defaultThemeVersion="166925"/>
  <mc:AlternateContent xmlns:mc="http://schemas.openxmlformats.org/markup-compatibility/2006">
    <mc:Choice Requires="x15">
      <x15ac:absPath xmlns:x15ac="http://schemas.microsoft.com/office/spreadsheetml/2010/11/ac" url="C:\Users\Administrator\Desktop\FISMA2\Final Document for Class\Template Complete\FISCAM\"/>
    </mc:Choice>
  </mc:AlternateContent>
  <xr:revisionPtr revIDLastSave="0" documentId="13_ncr:1_{111D80E2-59B8-4349-AB8A-9EB93A7DA222}" xr6:coauthVersionLast="43" xr6:coauthVersionMax="43" xr10:uidLastSave="{00000000-0000-0000-0000-000000000000}"/>
  <bookViews>
    <workbookView xWindow="-120" yWindow="-120" windowWidth="29040" windowHeight="15840" xr2:uid="{00000000-000D-0000-FFFF-FFFF00000000}"/>
  </bookViews>
  <sheets>
    <sheet name="IT PLF" sheetId="15" r:id="rId1"/>
    <sheet name="Criteria" sheetId="4" r:id="rId2"/>
  </sheets>
  <externalReferences>
    <externalReference r:id="rId3"/>
  </externalReferences>
  <definedNames>
    <definedName name="_xlnm._FilterDatabase" localSheetId="0" hidden="1">'IT PLF'!$A$1:$V$4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3" i="15" l="1"/>
  <c r="R3" i="15"/>
  <c r="T3" i="15"/>
  <c r="Q4" i="15"/>
  <c r="R4" i="15"/>
  <c r="T4" i="15"/>
  <c r="P3" i="15"/>
  <c r="P4" i="15"/>
  <c r="O4" i="15"/>
  <c r="O3" i="15"/>
  <c r="P2" i="15"/>
  <c r="R2" i="15"/>
  <c r="T2" i="15" l="1"/>
  <c r="Q2" i="15"/>
  <c r="O2" i="15"/>
  <c r="G19" i="4" l="1"/>
  <c r="E19" i="4"/>
  <c r="C19" i="4"/>
  <c r="G18" i="4"/>
  <c r="E18" i="4"/>
  <c r="C18" i="4"/>
  <c r="G17" i="4"/>
  <c r="E17" i="4"/>
  <c r="C17" i="4"/>
  <c r="G16" i="4"/>
  <c r="E16" i="4"/>
  <c r="C16" i="4"/>
  <c r="G15" i="4"/>
  <c r="E15" i="4"/>
  <c r="C15" i="4"/>
  <c r="H16" i="4" l="1"/>
  <c r="H18" i="4"/>
  <c r="H15" i="4"/>
  <c r="H17" i="4"/>
  <c r="S4" i="15" s="1"/>
  <c r="U4" i="15" s="1"/>
  <c r="V4" i="15" s="1"/>
  <c r="H19" i="4"/>
  <c r="S3" i="15" l="1"/>
  <c r="U3" i="15" s="1"/>
  <c r="V3" i="15" s="1"/>
  <c r="S2" i="15"/>
  <c r="U2" i="15" s="1"/>
  <c r="V2" i="15" s="1"/>
</calcChain>
</file>

<file path=xl/sharedStrings.xml><?xml version="1.0" encoding="utf-8"?>
<sst xmlns="http://schemas.openxmlformats.org/spreadsheetml/2006/main" count="121" uniqueCount="84">
  <si>
    <t>PLF Reference #</t>
  </si>
  <si>
    <t>Source of Finding</t>
  </si>
  <si>
    <t>Year of Finding</t>
  </si>
  <si>
    <t>Period</t>
  </si>
  <si>
    <t>ICR / NFR #</t>
  </si>
  <si>
    <t>PY Finding #</t>
  </si>
  <si>
    <t>IT / Business Process</t>
  </si>
  <si>
    <t>Impacted Information Systems (if IT)</t>
  </si>
  <si>
    <t>FISCAM Category (if IT)</t>
  </si>
  <si>
    <t>Business Process Area</t>
  </si>
  <si>
    <t>Title</t>
  </si>
  <si>
    <t>Condition</t>
  </si>
  <si>
    <t>A-123 Assessed Risk Rating (If Applicable)</t>
  </si>
  <si>
    <t>Observation / Finding?</t>
  </si>
  <si>
    <t>Total Risk Rating (1-5)</t>
  </si>
  <si>
    <t>Q4</t>
  </si>
  <si>
    <t>N/A</t>
  </si>
  <si>
    <t>Information Systems (IT)</t>
  </si>
  <si>
    <t>Security Management</t>
  </si>
  <si>
    <t>CD</t>
  </si>
  <si>
    <t>Finding</t>
  </si>
  <si>
    <t>FY18-Q4-IT-03</t>
  </si>
  <si>
    <t>Budget Resource Management, Financial Reporting, Revenue &amp; Receivables</t>
  </si>
  <si>
    <t>Service Provider Monitoring</t>
  </si>
  <si>
    <t>Access Controls/Logging</t>
  </si>
  <si>
    <t>Configuration Management</t>
  </si>
  <si>
    <t>Configuration Management  Population</t>
  </si>
  <si>
    <t>FY18-Q4-IT-109</t>
  </si>
  <si>
    <t>Segregation of Duties</t>
  </si>
  <si>
    <t>A-123</t>
  </si>
  <si>
    <t>FY18</t>
  </si>
  <si>
    <t>Human Resources and Payroll Management</t>
  </si>
  <si>
    <t xml:space="preserve">Questions </t>
  </si>
  <si>
    <t>PLF Scoring</t>
  </si>
  <si>
    <t>Data currently in PLF</t>
  </si>
  <si>
    <t>No - 0; Yes - 1</t>
  </si>
  <si>
    <t>IT System</t>
  </si>
  <si>
    <t>Risk Level (1-3)</t>
  </si>
  <si>
    <t>No</t>
  </si>
  <si>
    <t>Other</t>
  </si>
  <si>
    <t>High</t>
  </si>
  <si>
    <t>Yes</t>
  </si>
  <si>
    <t>FISCAM</t>
  </si>
  <si>
    <t>Rating</t>
  </si>
  <si>
    <t>Low</t>
  </si>
  <si>
    <t>Is the PLF line item an observation or a finding? (0-1)</t>
  </si>
  <si>
    <t>Is PLF line item an A-123 finding or a NFR? (0-2)</t>
  </si>
  <si>
    <t>Is the PLF line item a prior year finding? A prior year NFR? (0-2)</t>
  </si>
  <si>
    <t>Does the finding affect multiple program offices? (0-1)</t>
  </si>
  <si>
    <t>NFR</t>
  </si>
  <si>
    <t>MW</t>
  </si>
  <si>
    <t>SD</t>
  </si>
  <si>
    <t>System Risk Level (1-3) (IT only)</t>
  </si>
  <si>
    <t>Q1</t>
  </si>
  <si>
    <t>FY19-Q1-IT-7</t>
  </si>
  <si>
    <t>Control Risk Level (1-2) (IT Only)</t>
  </si>
  <si>
    <t>Observation - 0; Finding - 1</t>
  </si>
  <si>
    <t>NFR- 2; A-123- 1; Other- 0</t>
  </si>
  <si>
    <t>Prior Year NFR- 2; Prior Year A-123- 1; No- 0</t>
  </si>
  <si>
    <t>Range of 1-3 (See Table 1)</t>
  </si>
  <si>
    <t>Range of 1-2 (See Table 2)</t>
  </si>
  <si>
    <t>3rd Party? (1-2)</t>
  </si>
  <si>
    <t>Assessed by OIG? (1-2)</t>
  </si>
  <si>
    <t>Table 1: System Risk Level (1-3)</t>
  </si>
  <si>
    <t>Table 2: Control Risk Level (1-2)</t>
  </si>
  <si>
    <t>DHS RMA Assessed High Impact / Other CFO Designated Information System? (1-)</t>
  </si>
  <si>
    <t>MW- 4; SD-2; CD-0</t>
  </si>
  <si>
    <t>Assessed Risk Rating (MW/SD/CD) (0-4)</t>
  </si>
  <si>
    <t>Total Risk (2-15 for IT / 0-10 for BP)</t>
  </si>
  <si>
    <t>Range of 2-15 for IT and 0-10 for Business Process.</t>
  </si>
  <si>
    <t>IT-IA-02</t>
  </si>
  <si>
    <t>IT-IA-08</t>
  </si>
  <si>
    <t>IT-18-11</t>
  </si>
  <si>
    <t>CRT</t>
  </si>
  <si>
    <t>ABC</t>
  </si>
  <si>
    <t>SOP</t>
  </si>
  <si>
    <t>Based on discussions with system owners, we noted that in general, the system owner  is currently not monitoring activities of service providers. For instance,  backups were not being tested by the Seervice provider (data center) in accordance with SmartThink policy.</t>
  </si>
  <si>
    <t xml:space="preserve">Auditors was unable to test this control as a population of changes could not be provided for the system. Once a population of changes can be provided, Auditors will select a sample and determine if the control is operating effectively. </t>
  </si>
  <si>
    <t>Although documented policies and procedures are in place for granting and approving access, SOP management did not properly implement controls within the SOP Standard Operating Procedure. We tested a sample of 45 SOP elevated privileged users and found that for 30 out of 45 users did not have user access forms.</t>
  </si>
  <si>
    <t>TAM</t>
  </si>
  <si>
    <t>TICO</t>
  </si>
  <si>
    <t xml:space="preserve">Impact </t>
  </si>
  <si>
    <t>IT-17-15</t>
  </si>
  <si>
    <t xml:space="preserve">Deficiency in SOP  User Account Authorization Process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</si>
</sst>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0.0"/>
  </numFmts>
  <fonts count="10" x14ac:knownFonts="1">
    <font>
      <sz val="11"/>
      <color theme="1"/>
      <name val="Calibri"/>
      <family val="2"/>
      <scheme val="minor"/>
    </font>
    <font>
      <b/>
      <sz val="14"/>
      <color theme="0"/>
      <name val="Times New Roman"/>
      <family val="1"/>
    </font>
    <font>
      <sz val="10"/>
      <name val="Arial"/>
      <family val="2"/>
    </font>
    <font>
      <sz val="10"/>
      <name val="Times New Roman"/>
      <family val="1"/>
    </font>
    <font>
      <sz val="10"/>
      <color theme="1"/>
      <name val="Times New Roman"/>
      <family val="1"/>
    </font>
    <font>
      <sz val="10"/>
      <color theme="0"/>
      <name val="Times New Roman"/>
      <family val="1"/>
    </font>
    <font>
      <i/>
      <sz val="10"/>
      <color theme="0"/>
      <name val="Times New Roman"/>
      <family val="1"/>
    </font>
    <font>
      <sz val="12"/>
      <name val="Times New Roman"/>
      <family val="1"/>
    </font>
    <font>
      <b/>
      <sz val="10"/>
      <color theme="0"/>
      <name val="Times New Roman"/>
      <family val="1"/>
    </font>
    <font>
      <b/>
      <sz val="10"/>
      <color theme="1"/>
      <name val="Times New Roman"/>
      <family val="1"/>
    </font>
  </fonts>
  <fills count="7">
    <fill>
      <patternFill patternType="none"/>
    </fill>
    <fill>
      <patternFill patternType="gray125"/>
    </fill>
    <fill>
      <patternFill patternType="solid">
        <fgColor rgb="FF002060"/>
        <bgColor rgb="FF000000"/>
      </patternFill>
    </fill>
    <fill>
      <patternFill patternType="solid">
        <fgColor theme="9" tint="0.79998168889431442"/>
        <bgColor indexed="64"/>
      </patternFill>
    </fill>
    <fill>
      <patternFill patternType="solid">
        <fgColor theme="0"/>
        <bgColor indexed="64"/>
      </patternFill>
    </fill>
    <fill>
      <patternFill patternType="solid">
        <fgColor rgb="FF002060"/>
        <bgColor indexed="64"/>
      </patternFill>
    </fill>
    <fill>
      <patternFill patternType="solid">
        <fgColor theme="4"/>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7">
    <xf numFmtId="0" fontId="0" fillId="0" borderId="0"/>
    <xf numFmtId="0" fontId="2" fillId="0" borderId="0"/>
    <xf numFmtId="0" fontId="2" fillId="0" borderId="0"/>
    <xf numFmtId="0" fontId="7" fillId="0" borderId="0" applyBorder="0"/>
    <xf numFmtId="0" fontId="2" fillId="0" borderId="0" applyBorder="0"/>
    <xf numFmtId="0" fontId="2" fillId="0" borderId="0"/>
    <xf numFmtId="44" fontId="2" fillId="0" borderId="0" applyFont="0" applyFill="0" applyBorder="0" applyAlignment="0" applyProtection="0"/>
  </cellStyleXfs>
  <cellXfs count="32">
    <xf numFmtId="0" fontId="0" fillId="0" borderId="0" xfId="0"/>
    <xf numFmtId="0" fontId="1" fillId="2" borderId="1" xfId="0" applyFont="1" applyFill="1" applyBorder="1" applyAlignment="1">
      <alignment horizontal="center" vertical="center" wrapText="1"/>
    </xf>
    <xf numFmtId="0" fontId="3" fillId="3" borderId="1" xfId="1" applyFont="1" applyFill="1" applyBorder="1" applyAlignment="1">
      <alignment horizontal="center" vertical="center" wrapText="1"/>
    </xf>
    <xf numFmtId="0" fontId="0" fillId="0" borderId="0" xfId="0" applyAlignment="1">
      <alignment horizontal="center" vertical="center"/>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left" vertical="top" wrapText="1"/>
      <protection locked="0"/>
    </xf>
    <xf numFmtId="0" fontId="3" fillId="4" borderId="1" xfId="0" applyFont="1" applyFill="1" applyBorder="1" applyAlignment="1">
      <alignment horizontal="center" vertical="center"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0" fontId="4" fillId="4" borderId="1" xfId="0" applyFont="1" applyFill="1" applyBorder="1" applyAlignment="1">
      <alignment horizontal="left" vertical="top" wrapText="1"/>
    </xf>
    <xf numFmtId="0" fontId="4" fillId="0" borderId="1" xfId="0" applyFont="1" applyBorder="1" applyAlignment="1">
      <alignment horizontal="center" vertical="center" wrapText="1"/>
    </xf>
    <xf numFmtId="0" fontId="5" fillId="5" borderId="1" xfId="1" applyFont="1" applyFill="1" applyBorder="1" applyAlignment="1">
      <alignment wrapText="1"/>
    </xf>
    <xf numFmtId="0" fontId="3" fillId="4" borderId="1" xfId="2" applyFont="1" applyFill="1" applyBorder="1" applyAlignment="1" applyProtection="1">
      <alignment vertical="center" wrapText="1"/>
      <protection locked="0"/>
    </xf>
    <xf numFmtId="0" fontId="3" fillId="4" borderId="1" xfId="2" applyFont="1" applyFill="1" applyBorder="1" applyAlignment="1" applyProtection="1">
      <alignment horizontal="center" vertical="center" wrapText="1"/>
      <protection locked="0"/>
    </xf>
    <xf numFmtId="0" fontId="8" fillId="5" borderId="1" xfId="1" applyFont="1" applyFill="1" applyBorder="1" applyAlignment="1">
      <alignment wrapText="1"/>
    </xf>
    <xf numFmtId="0" fontId="3" fillId="0" borderId="1" xfId="2"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4" fillId="0" borderId="1" xfId="0" applyFont="1" applyBorder="1" applyAlignment="1">
      <alignment horizontal="left" vertical="top" wrapText="1"/>
    </xf>
    <xf numFmtId="0" fontId="3" fillId="0" borderId="1" xfId="0" applyFont="1" applyBorder="1" applyAlignment="1">
      <alignment horizontal="center" vertical="center" wrapText="1"/>
    </xf>
    <xf numFmtId="0" fontId="4" fillId="0" borderId="0" xfId="0" applyFont="1" applyAlignment="1">
      <alignment horizontal="center" vertical="center"/>
    </xf>
    <xf numFmtId="0" fontId="8" fillId="5" borderId="1" xfId="1" applyFont="1" applyFill="1" applyBorder="1" applyAlignment="1">
      <alignment vertical="center" wrapText="1"/>
    </xf>
    <xf numFmtId="0" fontId="4" fillId="4" borderId="0" xfId="0" applyFont="1" applyFill="1" applyAlignment="1">
      <alignment wrapText="1"/>
    </xf>
    <xf numFmtId="0" fontId="4" fillId="4" borderId="1" xfId="0" applyFont="1" applyFill="1" applyBorder="1" applyAlignment="1">
      <alignment wrapText="1"/>
    </xf>
    <xf numFmtId="0" fontId="4" fillId="4" borderId="1" xfId="0" applyFont="1" applyFill="1" applyBorder="1" applyAlignment="1">
      <alignment horizontal="center" wrapText="1"/>
    </xf>
    <xf numFmtId="0" fontId="8" fillId="5" borderId="1" xfId="1" applyFont="1" applyFill="1" applyBorder="1" applyAlignment="1">
      <alignment horizontal="center" vertical="center" wrapText="1"/>
    </xf>
    <xf numFmtId="0" fontId="9" fillId="4" borderId="1" xfId="0" applyFont="1" applyFill="1" applyBorder="1" applyAlignment="1">
      <alignment horizontal="center" wrapText="1"/>
    </xf>
    <xf numFmtId="0" fontId="5" fillId="5" borderId="1" xfId="1" applyFont="1" applyFill="1" applyBorder="1" applyAlignment="1">
      <alignment horizontal="left" wrapText="1"/>
    </xf>
    <xf numFmtId="0" fontId="4" fillId="4" borderId="1" xfId="0" applyFont="1" applyFill="1" applyBorder="1" applyAlignment="1">
      <alignment horizontal="center" wrapText="1"/>
    </xf>
    <xf numFmtId="0" fontId="6" fillId="6" borderId="1" xfId="1" applyFont="1" applyFill="1" applyBorder="1" applyAlignment="1">
      <alignment horizontal="left" wrapText="1"/>
    </xf>
    <xf numFmtId="0" fontId="3" fillId="0" borderId="1" xfId="1" applyFont="1" applyBorder="1" applyAlignment="1">
      <alignment horizontal="center" wrapText="1"/>
    </xf>
  </cellXfs>
  <cellStyles count="7">
    <cellStyle name="Currency 2" xfId="6" xr:uid="{00000000-0005-0000-0000-000000000000}"/>
    <cellStyle name="Normal" xfId="0" builtinId="0"/>
    <cellStyle name="Normal 10" xfId="5" xr:uid="{00000000-0005-0000-0000-000002000000}"/>
    <cellStyle name="Normal 2" xfId="4" xr:uid="{00000000-0005-0000-0000-000003000000}"/>
    <cellStyle name="Normal 2 2" xfId="1" xr:uid="{00000000-0005-0000-0000-000004000000}"/>
    <cellStyle name="Normal_Risk &amp; Control Matrix (V.13)" xfId="2" xr:uid="{00000000-0005-0000-0000-000006000000}"/>
    <cellStyle name="Style 1" xfId="3" xr:uid="{00000000-0005-0000-0000-000007000000}"/>
  </cellStyles>
  <dxfs count="10">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
      <tableStyleElement type="headerRow" dxfId="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BBarnes/Documents/IT%20Remediation/Review%20of%20Final%20IT%20SAD/FY18%20SAD%20-%20IT%20-%20Template-ICE-091718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D Definitions"/>
      <sheetName val="SAD Guidance"/>
      <sheetName val="IT Decision Tree"/>
      <sheetName val="IT SAD"/>
      <sheetName val="Component Approval Form"/>
      <sheetName val="Aggregation Summary Details"/>
      <sheetName val="Validation List Options"/>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sheetPr>
  <dimension ref="A1:V4"/>
  <sheetViews>
    <sheetView showGridLines="0" tabSelected="1" topLeftCell="D1" zoomScale="110" zoomScaleNormal="110" workbookViewId="0">
      <pane ySplit="1" topLeftCell="A2" activePane="bottomLeft" state="frozen"/>
      <selection activeCell="L13" sqref="L13"/>
      <selection pane="bottomLeft" activeCell="K4" sqref="K4"/>
    </sheetView>
  </sheetViews>
  <sheetFormatPr defaultColWidth="23.42578125" defaultRowHeight="90.95" customHeight="1" x14ac:dyDescent="0.25"/>
  <cols>
    <col min="1" max="1" width="23.42578125" style="3"/>
    <col min="2" max="2" width="28.5703125" style="3" customWidth="1"/>
    <col min="3" max="4" width="23.42578125" style="3" customWidth="1"/>
    <col min="5" max="5" width="27" style="3" customWidth="1"/>
    <col min="6" max="11" width="23.42578125" style="3" customWidth="1"/>
    <col min="12" max="12" width="129.5703125" style="3" customWidth="1"/>
    <col min="13" max="15" width="23.42578125" style="3" customWidth="1"/>
    <col min="16" max="16" width="88.42578125" style="3" customWidth="1"/>
    <col min="17" max="26" width="23.42578125" style="3" customWidth="1"/>
    <col min="27" max="16384" width="23.42578125" style="3"/>
  </cols>
  <sheetData>
    <row r="1" spans="1:22" ht="90.95" customHeight="1"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2" t="s">
        <v>45</v>
      </c>
      <c r="P1" s="2" t="s">
        <v>46</v>
      </c>
      <c r="Q1" s="2" t="s">
        <v>47</v>
      </c>
      <c r="R1" s="2" t="s">
        <v>67</v>
      </c>
      <c r="S1" s="2" t="s">
        <v>52</v>
      </c>
      <c r="T1" s="2" t="s">
        <v>55</v>
      </c>
      <c r="U1" s="2" t="s">
        <v>68</v>
      </c>
      <c r="V1" s="2" t="s">
        <v>14</v>
      </c>
    </row>
    <row r="2" spans="1:22" s="21" customFormat="1" ht="90.95" customHeight="1" x14ac:dyDescent="0.25">
      <c r="A2" s="4" t="s">
        <v>21</v>
      </c>
      <c r="B2" s="4" t="s">
        <v>29</v>
      </c>
      <c r="C2" s="4" t="s">
        <v>30</v>
      </c>
      <c r="D2" s="4" t="s">
        <v>15</v>
      </c>
      <c r="E2" s="15" t="s">
        <v>71</v>
      </c>
      <c r="F2" s="4" t="s">
        <v>16</v>
      </c>
      <c r="G2" s="5" t="s">
        <v>17</v>
      </c>
      <c r="H2" s="15" t="s">
        <v>73</v>
      </c>
      <c r="I2" s="15" t="s">
        <v>18</v>
      </c>
      <c r="J2" s="15" t="s">
        <v>22</v>
      </c>
      <c r="K2" s="6" t="s">
        <v>23</v>
      </c>
      <c r="L2" s="7" t="s">
        <v>76</v>
      </c>
      <c r="M2" s="8" t="s">
        <v>19</v>
      </c>
      <c r="N2" s="8" t="s">
        <v>20</v>
      </c>
      <c r="O2" s="9">
        <f>_xlfn.IFS(N2="finding",1,N2="observation",0)</f>
        <v>1</v>
      </c>
      <c r="P2" s="9">
        <f>_xlfn.IFS(B2="A-123",1,B2="NFR",2,B2&lt;&gt;"A-123",0,B2&lt;&gt;"NFR",0)</f>
        <v>1</v>
      </c>
      <c r="Q2" s="9">
        <f>_xlfn.IFS(F2="N/A",0,ISNUMBER(SEARCH("ICE-",F2)),2,F2="TBD",0)</f>
        <v>0</v>
      </c>
      <c r="R2" s="9">
        <f>_xlfn.IFS(M2="CD",0,M2="SD",2,M2="MW",4)</f>
        <v>0</v>
      </c>
      <c r="S2" s="9">
        <f>INDEX(Criteria!$H$15:$H$19,MATCH(H2,Criteria!$A$15:$A$19,0))</f>
        <v>2.5</v>
      </c>
      <c r="T2" s="9">
        <f>INDEX(Criteria!$C$23:$C$26,MATCH(I2,Criteria!$A$23:$A$26,0))</f>
        <v>1</v>
      </c>
      <c r="U2" s="9">
        <f>SUM(O2:T2)</f>
        <v>5.5</v>
      </c>
      <c r="V2" s="10">
        <f t="shared" ref="V2:V3" si="0">(U2-2)/13*5</f>
        <v>1.346153846153846</v>
      </c>
    </row>
    <row r="3" spans="1:22" s="21" customFormat="1" ht="90.95" customHeight="1" x14ac:dyDescent="0.25">
      <c r="A3" s="4" t="s">
        <v>27</v>
      </c>
      <c r="B3" s="4" t="s">
        <v>29</v>
      </c>
      <c r="C3" s="4" t="s">
        <v>30</v>
      </c>
      <c r="D3" s="4" t="s">
        <v>15</v>
      </c>
      <c r="E3" s="15" t="s">
        <v>70</v>
      </c>
      <c r="F3" s="4" t="s">
        <v>16</v>
      </c>
      <c r="G3" s="5" t="s">
        <v>17</v>
      </c>
      <c r="H3" s="15" t="s">
        <v>73</v>
      </c>
      <c r="I3" s="15" t="s">
        <v>25</v>
      </c>
      <c r="J3" s="15" t="s">
        <v>22</v>
      </c>
      <c r="K3" s="6" t="s">
        <v>26</v>
      </c>
      <c r="L3" s="11" t="s">
        <v>77</v>
      </c>
      <c r="M3" s="8" t="s">
        <v>51</v>
      </c>
      <c r="N3" s="8" t="s">
        <v>20</v>
      </c>
      <c r="O3" s="4">
        <f>_xlfn.IFS(N3="finding",1,N3="observation",0)</f>
        <v>1</v>
      </c>
      <c r="P3" s="9">
        <f>_xlfn.IFS(B3="A-123",1,B3="NFR",2,B3&lt;&gt;"A-123",0,B3&lt;&gt;"NFR",0)</f>
        <v>1</v>
      </c>
      <c r="Q3" s="9">
        <f>_xlfn.IFS(F3="N/A",0,ISNUMBER(SEARCH("ICE-",F3)),2,F3="TBD",0)</f>
        <v>0</v>
      </c>
      <c r="R3" s="9">
        <f>_xlfn.IFS(M3="CD",0,M3="SD",2,M3="MW",4)</f>
        <v>2</v>
      </c>
      <c r="S3" s="9">
        <f>INDEX(Criteria!$H$15:$H$19,MATCH(H3,Criteria!$A$15:$A$19,0))</f>
        <v>2.5</v>
      </c>
      <c r="T3" s="9">
        <f>INDEX(Criteria!$C$23:$C$26,MATCH(I3,Criteria!$A$23:$A$26,0))</f>
        <v>2</v>
      </c>
      <c r="U3" s="9">
        <f>SUM(O3:T3)</f>
        <v>8.5</v>
      </c>
      <c r="V3" s="10">
        <f t="shared" si="0"/>
        <v>2.5</v>
      </c>
    </row>
    <row r="4" spans="1:22" s="21" customFormat="1" ht="90.95" customHeight="1" x14ac:dyDescent="0.25">
      <c r="A4" s="4" t="s">
        <v>54</v>
      </c>
      <c r="B4" s="9" t="s">
        <v>49</v>
      </c>
      <c r="C4" s="9" t="s">
        <v>30</v>
      </c>
      <c r="D4" s="4" t="s">
        <v>53</v>
      </c>
      <c r="E4" s="17" t="s">
        <v>72</v>
      </c>
      <c r="F4" s="9" t="s">
        <v>82</v>
      </c>
      <c r="G4" s="12" t="s">
        <v>17</v>
      </c>
      <c r="H4" s="17" t="s">
        <v>75</v>
      </c>
      <c r="I4" s="17" t="s">
        <v>24</v>
      </c>
      <c r="J4" s="17" t="s">
        <v>31</v>
      </c>
      <c r="K4" s="18" t="s">
        <v>83</v>
      </c>
      <c r="L4" s="19" t="s">
        <v>78</v>
      </c>
      <c r="M4" s="20" t="s">
        <v>50</v>
      </c>
      <c r="N4" s="20" t="s">
        <v>20</v>
      </c>
      <c r="O4" s="4">
        <f>_xlfn.IFS(N4="finding",1,N4="observation",0)</f>
        <v>1</v>
      </c>
      <c r="P4" s="9">
        <f>_xlfn.IFS(B4="A-123",1,B4="NFR",2,B4&lt;&gt;"A-123",0,B4&lt;&gt;"NFR",0)</f>
        <v>2</v>
      </c>
      <c r="Q4" s="9" t="e">
        <f>_xlfn.IFS(F4="N/A",0,ISNUMBER(SEARCH("ICE-",F4)),2,F4="TBD",0)</f>
        <v>#N/A</v>
      </c>
      <c r="R4" s="9">
        <f>_xlfn.IFS(M4="CD",0,M4="SD",2,M4="MW",4)</f>
        <v>4</v>
      </c>
      <c r="S4" s="9">
        <f>INDEX(Criteria!$H$15:$H$19,MATCH(H4,Criteria!$A$15:$A$19,0))</f>
        <v>2.5</v>
      </c>
      <c r="T4" s="9">
        <f>INDEX(Criteria!$C$23:$C$26,MATCH(I4,Criteria!$A$23:$A$26,0))</f>
        <v>2</v>
      </c>
      <c r="U4" s="9" t="e">
        <f>SUM(O4:T4)</f>
        <v>#N/A</v>
      </c>
      <c r="V4" s="10" t="e">
        <f t="shared" ref="V4" si="1">(U4-2)/13*5</f>
        <v>#N/A</v>
      </c>
    </row>
  </sheetData>
  <autoFilter ref="A1:AA4" xr:uid="{09F9D208-8058-41CC-B6AD-4091EE47FADF}">
    <sortState xmlns:xlrd2="http://schemas.microsoft.com/office/spreadsheetml/2017/richdata2" ref="A2:AA4">
      <sortCondition ref="A1:A4"/>
    </sortState>
  </autoFilter>
  <conditionalFormatting sqref="E4 K4 L2:L4">
    <cfRule type="expression" dxfId="7" priority="96">
      <formula>$I2="Business Process"</formula>
    </cfRule>
  </conditionalFormatting>
  <conditionalFormatting sqref="E2">
    <cfRule type="expression" dxfId="6" priority="91">
      <formula>$I2="Business Process"</formula>
    </cfRule>
  </conditionalFormatting>
  <conditionalFormatting sqref="E3">
    <cfRule type="expression" dxfId="5" priority="89">
      <formula>$I3="Business Process"</formula>
    </cfRule>
  </conditionalFormatting>
  <conditionalFormatting sqref="K3">
    <cfRule type="expression" dxfId="4" priority="55">
      <formula>$I3="Business Process"</formula>
    </cfRule>
  </conditionalFormatting>
  <conditionalFormatting sqref="M2:N3 M2:M4">
    <cfRule type="expression" dxfId="3" priority="19">
      <formula>$J2="Business Process"</formula>
    </cfRule>
  </conditionalFormatting>
  <conditionalFormatting sqref="K2">
    <cfRule type="expression" dxfId="2" priority="97">
      <formula>$I2="Business Process"</formula>
    </cfRule>
  </conditionalFormatting>
  <conditionalFormatting sqref="M4">
    <cfRule type="expression" dxfId="1" priority="9">
      <formula>$J4="Business Process"</formula>
    </cfRule>
  </conditionalFormatting>
  <conditionalFormatting sqref="N4">
    <cfRule type="expression" dxfId="0" priority="8">
      <formula>$J4="Business Process"</formula>
    </cfRule>
  </conditionalFormatting>
  <conditionalFormatting sqref="V2:V4">
    <cfRule type="colorScale" priority="230">
      <colorScale>
        <cfvo type="min"/>
        <cfvo type="percentile" val="50"/>
        <cfvo type="max"/>
        <color rgb="FF63BE7B"/>
        <color rgb="FFFFEB84"/>
        <color rgb="FFF8696B"/>
      </colorScale>
    </cfRule>
    <cfRule type="colorScale" priority="231">
      <colorScale>
        <cfvo type="min"/>
        <cfvo type="percentile" val="50"/>
        <cfvo type="max"/>
        <color rgb="FF63BE7B"/>
        <color rgb="FFFFEB84"/>
        <color rgb="FFF8696B"/>
      </colorScale>
    </cfRule>
  </conditionalFormatting>
  <conditionalFormatting sqref="V3:V4">
    <cfRule type="colorScale" priority="234">
      <colorScale>
        <cfvo type="min"/>
        <cfvo type="percentile" val="50"/>
        <cfvo type="max"/>
        <color rgb="FF00B050"/>
        <color rgb="FFFFFF00"/>
        <color rgb="FFFF0000"/>
      </colorScale>
    </cfRule>
    <cfRule type="colorScale" priority="235">
      <colorScale>
        <cfvo type="min"/>
        <cfvo type="percentile" val="50"/>
        <cfvo type="max"/>
        <color rgb="FF63BE7B"/>
        <color rgb="FFFFEB84"/>
        <color rgb="FFF8696B"/>
      </colorScale>
    </cfRule>
  </conditionalFormatting>
  <dataValidations count="1">
    <dataValidation allowBlank="1" showDropDown="1" showInputMessage="1" showErrorMessage="1" sqref="M4 N2:N4" xr:uid="{00000000-0002-0000-0000-000000000000}"/>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H26"/>
  <sheetViews>
    <sheetView workbookViewId="0">
      <selection activeCell="J21" sqref="J21"/>
    </sheetView>
  </sheetViews>
  <sheetFormatPr defaultColWidth="9.140625" defaultRowHeight="12.75" x14ac:dyDescent="0.2"/>
  <cols>
    <col min="1" max="1" width="31.5703125" style="23" customWidth="1"/>
    <col min="2" max="8" width="14.7109375" style="23" customWidth="1"/>
    <col min="9" max="12" width="16.28515625" style="23" customWidth="1"/>
    <col min="13" max="16384" width="9.140625" style="23"/>
  </cols>
  <sheetData>
    <row r="2" spans="1:8" x14ac:dyDescent="0.2">
      <c r="A2" s="13" t="s">
        <v>32</v>
      </c>
      <c r="B2" s="28" t="s">
        <v>33</v>
      </c>
      <c r="C2" s="28"/>
    </row>
    <row r="3" spans="1:8" x14ac:dyDescent="0.2">
      <c r="A3" s="30" t="s">
        <v>34</v>
      </c>
      <c r="B3" s="30"/>
      <c r="C3" s="30"/>
    </row>
    <row r="4" spans="1:8" ht="25.5" x14ac:dyDescent="0.2">
      <c r="A4" s="2" t="s">
        <v>45</v>
      </c>
      <c r="B4" s="31" t="s">
        <v>56</v>
      </c>
      <c r="C4" s="31"/>
    </row>
    <row r="5" spans="1:8" ht="25.5" x14ac:dyDescent="0.2">
      <c r="A5" s="2" t="s">
        <v>46</v>
      </c>
      <c r="B5" s="31" t="s">
        <v>57</v>
      </c>
      <c r="C5" s="31"/>
    </row>
    <row r="6" spans="1:8" ht="25.5" x14ac:dyDescent="0.2">
      <c r="A6" s="2" t="s">
        <v>47</v>
      </c>
      <c r="B6" s="31" t="s">
        <v>58</v>
      </c>
      <c r="C6" s="31"/>
    </row>
    <row r="7" spans="1:8" ht="25.5" x14ac:dyDescent="0.2">
      <c r="A7" s="2" t="s">
        <v>48</v>
      </c>
      <c r="B7" s="31" t="s">
        <v>35</v>
      </c>
      <c r="C7" s="31"/>
    </row>
    <row r="8" spans="1:8" ht="25.5" x14ac:dyDescent="0.2">
      <c r="A8" s="2" t="s">
        <v>67</v>
      </c>
      <c r="B8" s="29" t="s">
        <v>66</v>
      </c>
      <c r="C8" s="29"/>
    </row>
    <row r="9" spans="1:8" ht="15.75" customHeight="1" x14ac:dyDescent="0.2">
      <c r="A9" s="2" t="s">
        <v>52</v>
      </c>
      <c r="B9" s="29" t="s">
        <v>59</v>
      </c>
      <c r="C9" s="29"/>
    </row>
    <row r="10" spans="1:8" ht="15.75" customHeight="1" x14ac:dyDescent="0.2">
      <c r="A10" s="2" t="s">
        <v>55</v>
      </c>
      <c r="B10" s="29" t="s">
        <v>60</v>
      </c>
      <c r="C10" s="29"/>
    </row>
    <row r="11" spans="1:8" ht="27.75" customHeight="1" x14ac:dyDescent="0.2">
      <c r="A11" s="2" t="s">
        <v>68</v>
      </c>
      <c r="B11" s="29" t="s">
        <v>69</v>
      </c>
      <c r="C11" s="29"/>
    </row>
    <row r="13" spans="1:8" x14ac:dyDescent="0.2">
      <c r="A13" s="27" t="s">
        <v>63</v>
      </c>
      <c r="B13" s="27"/>
      <c r="C13" s="27"/>
      <c r="D13" s="27"/>
      <c r="E13" s="27"/>
      <c r="F13" s="27"/>
      <c r="G13" s="27"/>
      <c r="H13" s="27"/>
    </row>
    <row r="14" spans="1:8" ht="45.75" customHeight="1" x14ac:dyDescent="0.2">
      <c r="A14" s="22" t="s">
        <v>36</v>
      </c>
      <c r="B14" s="26" t="s">
        <v>61</v>
      </c>
      <c r="C14" s="26"/>
      <c r="D14" s="26" t="s">
        <v>62</v>
      </c>
      <c r="E14" s="26"/>
      <c r="F14" s="26" t="s">
        <v>65</v>
      </c>
      <c r="G14" s="26"/>
      <c r="H14" s="22" t="s">
        <v>37</v>
      </c>
    </row>
    <row r="15" spans="1:8" x14ac:dyDescent="0.2">
      <c r="A15" s="15" t="s">
        <v>73</v>
      </c>
      <c r="B15" s="25" t="s">
        <v>38</v>
      </c>
      <c r="C15" s="25">
        <f t="shared" ref="C15:C19" si="0">IF(B15="No",2,1)</f>
        <v>2</v>
      </c>
      <c r="D15" s="25" t="s">
        <v>38</v>
      </c>
      <c r="E15" s="25">
        <f t="shared" ref="E15:E19" si="1">IF(D15="Yes",2,1)</f>
        <v>1</v>
      </c>
      <c r="F15" s="25" t="s">
        <v>40</v>
      </c>
      <c r="G15" s="25">
        <f t="shared" ref="G15:G19" si="2">IF(F15="High",2,1)</f>
        <v>2</v>
      </c>
      <c r="H15" s="25">
        <f t="shared" ref="H15:H19" si="3">SUM(C15,E15,G15)/2</f>
        <v>2.5</v>
      </c>
    </row>
    <row r="16" spans="1:8" x14ac:dyDescent="0.2">
      <c r="A16" s="15" t="s">
        <v>74</v>
      </c>
      <c r="B16" s="25" t="s">
        <v>38</v>
      </c>
      <c r="C16" s="25">
        <f t="shared" si="0"/>
        <v>2</v>
      </c>
      <c r="D16" s="25" t="s">
        <v>41</v>
      </c>
      <c r="E16" s="25">
        <f t="shared" si="1"/>
        <v>2</v>
      </c>
      <c r="F16" s="25" t="s">
        <v>40</v>
      </c>
      <c r="G16" s="25">
        <f t="shared" si="2"/>
        <v>2</v>
      </c>
      <c r="H16" s="25">
        <f t="shared" si="3"/>
        <v>3</v>
      </c>
    </row>
    <row r="17" spans="1:8" x14ac:dyDescent="0.2">
      <c r="A17" s="15" t="s">
        <v>75</v>
      </c>
      <c r="B17" s="25" t="s">
        <v>38</v>
      </c>
      <c r="C17" s="25">
        <f t="shared" si="0"/>
        <v>2</v>
      </c>
      <c r="D17" s="25" t="s">
        <v>41</v>
      </c>
      <c r="E17" s="25">
        <f t="shared" si="1"/>
        <v>2</v>
      </c>
      <c r="F17" s="25" t="s">
        <v>39</v>
      </c>
      <c r="G17" s="25">
        <f t="shared" si="2"/>
        <v>1</v>
      </c>
      <c r="H17" s="25">
        <f t="shared" si="3"/>
        <v>2.5</v>
      </c>
    </row>
    <row r="18" spans="1:8" x14ac:dyDescent="0.2">
      <c r="A18" s="15" t="s">
        <v>79</v>
      </c>
      <c r="B18" s="25" t="s">
        <v>38</v>
      </c>
      <c r="C18" s="25">
        <f t="shared" si="0"/>
        <v>2</v>
      </c>
      <c r="D18" s="25" t="s">
        <v>41</v>
      </c>
      <c r="E18" s="25">
        <f t="shared" si="1"/>
        <v>2</v>
      </c>
      <c r="F18" s="25" t="s">
        <v>40</v>
      </c>
      <c r="G18" s="25">
        <f t="shared" si="2"/>
        <v>2</v>
      </c>
      <c r="H18" s="25">
        <f t="shared" si="3"/>
        <v>3</v>
      </c>
    </row>
    <row r="19" spans="1:8" x14ac:dyDescent="0.2">
      <c r="A19" s="15" t="s">
        <v>80</v>
      </c>
      <c r="B19" s="25" t="s">
        <v>41</v>
      </c>
      <c r="C19" s="25">
        <f t="shared" si="0"/>
        <v>1</v>
      </c>
      <c r="D19" s="25" t="s">
        <v>38</v>
      </c>
      <c r="E19" s="25">
        <f t="shared" si="1"/>
        <v>1</v>
      </c>
      <c r="F19" s="25" t="s">
        <v>39</v>
      </c>
      <c r="G19" s="25">
        <f t="shared" si="2"/>
        <v>1</v>
      </c>
      <c r="H19" s="25">
        <f t="shared" si="3"/>
        <v>1.5</v>
      </c>
    </row>
    <row r="21" spans="1:8" x14ac:dyDescent="0.2">
      <c r="A21" s="27" t="s">
        <v>64</v>
      </c>
      <c r="B21" s="27"/>
      <c r="C21" s="27"/>
    </row>
    <row r="22" spans="1:8" x14ac:dyDescent="0.2">
      <c r="A22" s="16" t="s">
        <v>42</v>
      </c>
      <c r="B22" s="16" t="s">
        <v>81</v>
      </c>
      <c r="C22" s="16" t="s">
        <v>43</v>
      </c>
    </row>
    <row r="23" spans="1:8" x14ac:dyDescent="0.2">
      <c r="A23" s="14" t="s">
        <v>18</v>
      </c>
      <c r="B23" s="24" t="s">
        <v>44</v>
      </c>
      <c r="C23" s="24">
        <v>1</v>
      </c>
    </row>
    <row r="24" spans="1:8" x14ac:dyDescent="0.2">
      <c r="A24" s="14" t="s">
        <v>24</v>
      </c>
      <c r="B24" s="24" t="s">
        <v>40</v>
      </c>
      <c r="C24" s="24">
        <v>2</v>
      </c>
    </row>
    <row r="25" spans="1:8" x14ac:dyDescent="0.2">
      <c r="A25" s="14" t="s">
        <v>25</v>
      </c>
      <c r="B25" s="24" t="s">
        <v>40</v>
      </c>
      <c r="C25" s="24">
        <v>2</v>
      </c>
    </row>
    <row r="26" spans="1:8" x14ac:dyDescent="0.2">
      <c r="A26" s="14" t="s">
        <v>28</v>
      </c>
      <c r="B26" s="24" t="s">
        <v>40</v>
      </c>
      <c r="C26" s="24">
        <v>2</v>
      </c>
    </row>
  </sheetData>
  <mergeCells count="15">
    <mergeCell ref="D14:E14"/>
    <mergeCell ref="F14:G14"/>
    <mergeCell ref="A13:H13"/>
    <mergeCell ref="A21:C21"/>
    <mergeCell ref="B2:C2"/>
    <mergeCell ref="B9:C9"/>
    <mergeCell ref="B10:C10"/>
    <mergeCell ref="B11:C11"/>
    <mergeCell ref="A3:C3"/>
    <mergeCell ref="B4:C4"/>
    <mergeCell ref="B5:C5"/>
    <mergeCell ref="B6:C6"/>
    <mergeCell ref="B8:C8"/>
    <mergeCell ref="B7:C7"/>
    <mergeCell ref="B14:C14"/>
  </mergeCells>
  <conditionalFormatting sqref="C23:C26">
    <cfRule type="colorScale" priority="2">
      <colorScale>
        <cfvo type="min"/>
        <cfvo type="percentile" val="50"/>
        <cfvo type="max"/>
        <color rgb="FFF8696B"/>
        <color rgb="FFFFEB84"/>
        <color rgb="FF63BE7B"/>
      </colorScale>
    </cfRule>
  </conditionalFormatting>
  <conditionalFormatting sqref="H15:H19">
    <cfRule type="colorScale" priority="238">
      <colorScale>
        <cfvo type="min"/>
        <cfvo type="percentile" val="50"/>
        <cfvo type="max"/>
        <color rgb="FFF8696B"/>
        <color rgb="FFFFEB84"/>
        <color rgb="FF63BE7B"/>
      </colorScale>
    </cfRule>
  </conditionalFormatting>
  <pageMargins left="0.7" right="0.7" top="0.75" bottom="0.75" header="0.3" footer="0.3"/>
  <pageSetup orientation="portrait" horizontalDpi="1200" verticalDpi="1200" r:id="rId1"/>
  <extLst>
    <ext xmlns:x14="http://schemas.microsoft.com/office/spreadsheetml/2009/9/main" uri="{CCE6A557-97BC-4b89-ADB6-D9C93CAAB3DF}">
      <x14:dataValidations xmlns:xm="http://schemas.microsoft.com/office/excel/2006/main" count="1">
        <x14:dataValidation type="list" showInputMessage="1" showErrorMessage="1" xr:uid="{00000000-0002-0000-0200-000000000000}">
          <x14:formula1>
            <xm:f>'C:\Users\ABBarnes\Documents\IT Remediation\Review of Final IT SAD\[FY18 SAD - IT - Template-ICE-091718_Final.xlsx]Validation List Options'!#REF!</xm:f>
          </x14:formula1>
          <xm:sqref>A23:A26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IT PLF</vt:lpstr>
      <vt:lpstr>Criteria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Brad</dc:creator>
  <cp:lastModifiedBy>Administrator</cp:lastModifiedBy>
  <dcterms:created xsi:type="dcterms:W3CDTF">2018-10-25T00:09:53Z</dcterms:created>
  <dcterms:modified xsi:type="dcterms:W3CDTF">2019-06-18T01:34:56Z</dcterms:modified>
</cp:coreProperties>
</file>